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908"/>
  <workbookPr/>
  <mc:AlternateContent xmlns:mc="http://schemas.openxmlformats.org/markup-compatibility/2006">
    <mc:Choice Requires="x15">
      <x15ac:absPath xmlns:x15ac="http://schemas.microsoft.com/office/spreadsheetml/2010/11/ac" url="/Users/miguellinares/Documents/UNIVERSIDAD COLEGIO MAYOR DE CUND./CONTRATO DE SEGURIDAD/"/>
    </mc:Choice>
  </mc:AlternateContent>
  <bookViews>
    <workbookView xWindow="0" yWindow="0" windowWidth="25600" windowHeight="16000" tabRatio="500"/>
  </bookViews>
  <sheets>
    <sheet name="Hoja1" sheetId="1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9" i="1" l="1"/>
  <c r="E8" i="1"/>
  <c r="F22" i="1"/>
  <c r="E23" i="1"/>
  <c r="F23" i="1"/>
  <c r="G23" i="1"/>
  <c r="H23" i="1"/>
  <c r="I23" i="1"/>
  <c r="E22" i="1"/>
  <c r="E14" i="1"/>
  <c r="F8" i="1"/>
  <c r="G8" i="1"/>
  <c r="H8" i="1"/>
  <c r="I8" i="1"/>
  <c r="C8" i="1"/>
  <c r="C7" i="1"/>
  <c r="E7" i="1"/>
  <c r="E15" i="1"/>
  <c r="E16" i="1"/>
  <c r="E13" i="1"/>
  <c r="E12" i="1"/>
  <c r="E11" i="1"/>
  <c r="E10" i="1"/>
  <c r="F7" i="1"/>
  <c r="G7" i="1"/>
  <c r="H7" i="1"/>
  <c r="I7" i="1"/>
  <c r="F9" i="1"/>
  <c r="G9" i="1"/>
  <c r="H9" i="1"/>
  <c r="I9" i="1"/>
  <c r="I25" i="1"/>
  <c r="I26" i="1"/>
  <c r="F10" i="1"/>
  <c r="G10" i="1"/>
  <c r="H10" i="1"/>
  <c r="I10" i="1"/>
  <c r="F11" i="1"/>
  <c r="G11" i="1"/>
  <c r="H11" i="1"/>
  <c r="I11" i="1"/>
  <c r="F12" i="1"/>
  <c r="G12" i="1"/>
  <c r="H12" i="1"/>
  <c r="I12" i="1"/>
  <c r="F13" i="1"/>
  <c r="G13" i="1"/>
  <c r="H13" i="1"/>
  <c r="I13" i="1"/>
  <c r="F14" i="1"/>
  <c r="G14" i="1"/>
  <c r="H14" i="1"/>
  <c r="I14" i="1"/>
  <c r="F15" i="1"/>
  <c r="G15" i="1"/>
  <c r="H15" i="1"/>
  <c r="I15" i="1"/>
  <c r="F16" i="1"/>
  <c r="G16" i="1"/>
  <c r="H16" i="1"/>
  <c r="I16" i="1"/>
  <c r="G22" i="1"/>
  <c r="H22" i="1"/>
  <c r="I22" i="1"/>
</calcChain>
</file>

<file path=xl/sharedStrings.xml><?xml version="1.0" encoding="utf-8"?>
<sst xmlns="http://schemas.openxmlformats.org/spreadsheetml/2006/main" count="42" uniqueCount="34">
  <si>
    <t>ANEXO</t>
  </si>
  <si>
    <t>SEDES BOGOTÁ/CUNDINAMARCA</t>
  </si>
  <si>
    <t>TIPO DE SERVICIO SOLICITADO</t>
  </si>
  <si>
    <t>PUESTO</t>
  </si>
  <si>
    <t xml:space="preserve">NÚMERO DE PERSONAS REQUERIDO </t>
  </si>
  <si>
    <t>NÚMERO DE SERVICIOS REQUERIDOS</t>
  </si>
  <si>
    <t>VALOR TARIFA</t>
  </si>
  <si>
    <t>VALOR TOTAL MES</t>
  </si>
  <si>
    <t>BASE DE IVA</t>
  </si>
  <si>
    <t>IVA 19%</t>
  </si>
  <si>
    <t>VALOR TOTAL DEL MES</t>
  </si>
  <si>
    <t>Sedes 1-2-3-4 y 7</t>
  </si>
  <si>
    <t>Biblioteca</t>
  </si>
  <si>
    <t>12 horas con un (1) hombre sin arma lunes a viernes de las 10:00 a las 22:00 horas</t>
  </si>
  <si>
    <t>Recorredor Nocturno</t>
  </si>
  <si>
    <t xml:space="preserve">12 horas con un (1)hombre sin arma de lunes a sabado de las 10:00 a las 22:00 </t>
  </si>
  <si>
    <t>Parquadero Sede 1</t>
  </si>
  <si>
    <t xml:space="preserve">12 horas con un (1)hombre sin arma de lunes a sabado de las 07:00 a las 19:00 </t>
  </si>
  <si>
    <t>Recorredor Diurno</t>
  </si>
  <si>
    <t xml:space="preserve">12 horas con una (1) mujer sin arma de lunes a viernes de las 08:00 a las 20:00 </t>
  </si>
  <si>
    <t>Recorredor Biblioteca</t>
  </si>
  <si>
    <t xml:space="preserve">12 horas con un (1) hombre motorizado sin arma de lunes a viernes de las 11:00 a las 23:00 </t>
  </si>
  <si>
    <t>Sedes 1 y 3</t>
  </si>
  <si>
    <t>10 horas con un (1) canino  de lunes a viernes de las 13:00 a las 23:00 horas</t>
  </si>
  <si>
    <t xml:space="preserve">Sede 3 </t>
  </si>
  <si>
    <t>10 horas con un (1) canino  de lunes a viernes de las 07:00 a las 17:000 horas</t>
  </si>
  <si>
    <t xml:space="preserve">Sede 1 </t>
  </si>
  <si>
    <t>SEDE RICAURTE/CUNDINAMARCA</t>
  </si>
  <si>
    <t>Plenosol</t>
  </si>
  <si>
    <t>VALOR TOTAL MENSUAL VIGENCIA 2020</t>
  </si>
  <si>
    <t>VALOR TOTAL ANUAL VIGENCIA 2020</t>
  </si>
  <si>
    <t>12 horas diurnas de 06:00 a 18:00 con una persona y relevante (1,5) hombres con arma de letalidad reducida.</t>
  </si>
  <si>
    <t>12 horas mixtas de 18:00 a 06:00 con una persona y relevante (1,5) hombres con arma de fuego)</t>
  </si>
  <si>
    <t>16 horas mixtas con dos (2) mujeres sin arma de lunes a sabado de las 07:00 a las 22:00 horas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</si>
</sst>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2" formatCode="_-&quot;$&quot;* #,##0_-;\-&quot;$&quot;* #,##0_-;_-&quot;$&quot;* &quot;-&quot;_-;_-@_-"/>
    <numFmt numFmtId="41" formatCode="_-* #,##0_-;\-* #,##0_-;_-* &quot;-&quot;_-;_-@_-"/>
    <numFmt numFmtId="164" formatCode="_-&quot;$&quot;\ * #,##0_-;\-&quot;$&quot;\ * #,##0_-;_-&quot;$&quot;\ * &quot;-&quot;_-;_-@_-"/>
    <numFmt numFmtId="165" formatCode="_-[$$-240A]\ * #,##0.00_-;\-[$$-240A]\ * #,##0.00_-;_-[$$-240A]\ * &quot;-&quot;??_-;_-@_-"/>
    <numFmt numFmtId="166" formatCode="_-[$$-240A]\ * #,##0_-;\-[$$-240A]\ * #,##0_-;_-[$$-240A]\ * &quot;-&quot;??_-;_-@_-"/>
    <numFmt numFmtId="167" formatCode="_-[$$-240A]* #,##0.00_-;\-[$$-240A]* #,##0.00_-;_-[$$-240A]* &quot;-&quot;??_-;_-@_-"/>
  </numFmts>
  <fonts count="5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</borders>
  <cellStyleXfs count="3">
    <xf numFmtId="0" fontId="0" fillId="0" borderId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wrapText="1"/>
    </xf>
    <xf numFmtId="0" fontId="0" fillId="3" borderId="1" xfId="0" applyFont="1" applyFill="1" applyBorder="1" applyAlignment="1">
      <alignment horizontal="center" vertical="center" wrapText="1"/>
    </xf>
    <xf numFmtId="167" fontId="0" fillId="0" borderId="0" xfId="0" applyNumberFormat="1"/>
    <xf numFmtId="0" fontId="1" fillId="0" borderId="0" xfId="0" applyFo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167" fontId="1" fillId="0" borderId="0" xfId="0" applyNumberFormat="1" applyFont="1" applyAlignment="1">
      <alignment horizontal="center" vertical="center"/>
    </xf>
    <xf numFmtId="165" fontId="1" fillId="0" borderId="0" xfId="0" applyNumberFormat="1" applyFont="1"/>
    <xf numFmtId="0" fontId="0" fillId="0" borderId="0" xfId="0" applyAlignment="1">
      <alignment vertical="center"/>
    </xf>
    <xf numFmtId="165" fontId="2" fillId="3" borderId="0" xfId="0" applyNumberFormat="1" applyFont="1" applyFill="1" applyAlignment="1"/>
    <xf numFmtId="165" fontId="1" fillId="0" borderId="0" xfId="0" applyNumberFormat="1" applyFont="1" applyAlignment="1">
      <alignment horizontal="center"/>
    </xf>
    <xf numFmtId="165" fontId="1" fillId="0" borderId="3" xfId="0" applyNumberFormat="1" applyFont="1" applyBorder="1"/>
    <xf numFmtId="0" fontId="0" fillId="0" borderId="3" xfId="0" applyBorder="1" applyAlignment="1">
      <alignment vertical="center"/>
    </xf>
    <xf numFmtId="0" fontId="0" fillId="0" borderId="3" xfId="0" applyBorder="1"/>
    <xf numFmtId="0" fontId="1" fillId="3" borderId="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165" fontId="1" fillId="0" borderId="0" xfId="0" applyNumberFormat="1" applyFont="1" applyBorder="1"/>
    <xf numFmtId="164" fontId="2" fillId="0" borderId="3" xfId="0" applyNumberFormat="1" applyFont="1" applyBorder="1"/>
    <xf numFmtId="42" fontId="2" fillId="0" borderId="3" xfId="1" applyFont="1" applyBorder="1"/>
    <xf numFmtId="166" fontId="0" fillId="0" borderId="0" xfId="0" applyNumberFormat="1"/>
    <xf numFmtId="41" fontId="0" fillId="0" borderId="0" xfId="2" applyFont="1"/>
    <xf numFmtId="41" fontId="1" fillId="3" borderId="1" xfId="2" applyFont="1" applyFill="1" applyBorder="1" applyAlignment="1">
      <alignment horizontal="center" vertical="center" wrapText="1"/>
    </xf>
    <xf numFmtId="165" fontId="2" fillId="0" borderId="3" xfId="0" applyNumberFormat="1" applyFont="1" applyBorder="1" applyAlignment="1">
      <alignment horizontal="center"/>
    </xf>
    <xf numFmtId="41" fontId="0" fillId="0" borderId="0" xfId="0" applyNumberFormat="1"/>
  </cellXfs>
  <cellStyles count="3">
    <cellStyle name="Millares [0]" xfId="2" builtinId="6"/>
    <cellStyle name="Moneda [0]" xfId="1" builtinId="7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0"/>
  <sheetViews>
    <sheetView tabSelected="1" topLeftCell="A2" workbookViewId="0">
      <selection activeCell="B7" sqref="B7"/>
    </sheetView>
  </sheetViews>
  <sheetFormatPr baseColWidth="10" defaultRowHeight="16" x14ac:dyDescent="0.2"/>
  <cols>
    <col min="1" max="1" width="41.1640625" customWidth="1"/>
    <col min="2" max="2" width="12.1640625" bestFit="1" customWidth="1"/>
    <col min="3" max="3" width="11.33203125" bestFit="1" customWidth="1"/>
    <col min="4" max="4" width="12.5" bestFit="1" customWidth="1"/>
    <col min="5" max="5" width="14.6640625" bestFit="1" customWidth="1"/>
    <col min="6" max="6" width="12.83203125" bestFit="1" customWidth="1"/>
    <col min="7" max="7" width="11.83203125" bestFit="1" customWidth="1"/>
    <col min="8" max="8" width="10.33203125" bestFit="1" customWidth="1"/>
    <col min="9" max="9" width="15.5" bestFit="1" customWidth="1"/>
    <col min="10" max="10" width="11.6640625" bestFit="1" customWidth="1"/>
  </cols>
  <sheetData>
    <row r="2" spans="1:10" ht="26.25" x14ac:dyDescent="0.25">
      <c r="A2" s="1" t="s">
        <v>0</v>
      </c>
      <c r="B2" s="1"/>
      <c r="C2" s="1"/>
      <c r="D2" s="1"/>
    </row>
    <row r="3" spans="1:10" ht="26.25" x14ac:dyDescent="0.25">
      <c r="A3" s="1"/>
      <c r="B3" s="1"/>
      <c r="C3" s="1"/>
      <c r="D3" s="1"/>
    </row>
    <row r="4" spans="1:10" x14ac:dyDescent="0.2">
      <c r="A4" s="2" t="s">
        <v>1</v>
      </c>
      <c r="B4" s="2"/>
      <c r="C4" s="2"/>
      <c r="D4" s="2"/>
    </row>
    <row r="5" spans="1:10" ht="17" thickBot="1" x14ac:dyDescent="0.25">
      <c r="A5" s="3"/>
      <c r="B5" s="3"/>
      <c r="C5" s="3"/>
      <c r="D5" s="3"/>
    </row>
    <row r="6" spans="1:10" ht="49" thickBot="1" x14ac:dyDescent="0.25">
      <c r="A6" s="4" t="s">
        <v>2</v>
      </c>
      <c r="B6" s="4" t="s">
        <v>3</v>
      </c>
      <c r="C6" s="5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33" t="s">
        <v>10</v>
      </c>
    </row>
    <row r="7" spans="1:10" ht="49" thickBot="1" x14ac:dyDescent="0.25">
      <c r="A7" s="7" t="s">
        <v>31</v>
      </c>
      <c r="B7" s="12" t="s">
        <v>11</v>
      </c>
      <c r="C7" s="9">
        <f>6*1.5</f>
        <v>9</v>
      </c>
      <c r="D7" s="10">
        <v>6</v>
      </c>
      <c r="E7" s="33">
        <f>877803*8.8*1.08*55.97%/15*12</f>
        <v>3735500.3574451203</v>
      </c>
      <c r="F7" s="33">
        <f>+E7*D7</f>
        <v>22413002.144670721</v>
      </c>
      <c r="G7" s="33">
        <f>+F7*10%</f>
        <v>2241300.2144670724</v>
      </c>
      <c r="H7" s="33">
        <f>+G7*19%</f>
        <v>425847.04074874375</v>
      </c>
      <c r="I7" s="33">
        <f>+H7+F7</f>
        <v>22838849.185419466</v>
      </c>
    </row>
    <row r="8" spans="1:10" ht="49" thickBot="1" x14ac:dyDescent="0.25">
      <c r="A8" s="7" t="s">
        <v>32</v>
      </c>
      <c r="B8" s="8" t="s">
        <v>11</v>
      </c>
      <c r="C8" s="9">
        <f>6*1.5</f>
        <v>9</v>
      </c>
      <c r="D8" s="10">
        <v>6</v>
      </c>
      <c r="E8" s="33">
        <f>877803*8.8*1.1*44.03%+877803*8.8*1.1*55.97%/15*3</f>
        <v>4692456.750009601</v>
      </c>
      <c r="F8" s="33">
        <f>+E8*D8</f>
        <v>28154740.500057608</v>
      </c>
      <c r="G8" s="33">
        <f>+F8*10%</f>
        <v>2815474.050005761</v>
      </c>
      <c r="H8" s="33">
        <f>+G8*19%</f>
        <v>534940.06950109464</v>
      </c>
      <c r="I8" s="33">
        <f>+H8+F8</f>
        <v>28689680.569558702</v>
      </c>
    </row>
    <row r="9" spans="1:10" ht="33" thickBot="1" x14ac:dyDescent="0.25">
      <c r="A9" s="7" t="s">
        <v>33</v>
      </c>
      <c r="B9" s="8" t="s">
        <v>12</v>
      </c>
      <c r="C9" s="9">
        <v>2</v>
      </c>
      <c r="D9" s="10">
        <v>1</v>
      </c>
      <c r="E9" s="33">
        <f>+(877803*8.8*1.08*55.97%/15*15)/30*26+(877803*8.8*1.08*44.03%/9)/30*26</f>
        <v>4400513.7979545603</v>
      </c>
      <c r="F9" s="33">
        <f t="shared" ref="F9:F13" si="0">+E9*D9</f>
        <v>4400513.7979545603</v>
      </c>
      <c r="G9" s="33">
        <f t="shared" ref="G9:G13" si="1">+F9*10%</f>
        <v>440051.37979545607</v>
      </c>
      <c r="H9" s="33">
        <f t="shared" ref="H9:H13" si="2">+G9*19%</f>
        <v>83609.762161136649</v>
      </c>
      <c r="I9" s="33">
        <f t="shared" ref="I9:I13" si="3">+H9+F9</f>
        <v>4484123.5601156969</v>
      </c>
    </row>
    <row r="10" spans="1:10" ht="33" thickBot="1" x14ac:dyDescent="0.25">
      <c r="A10" s="8" t="s">
        <v>13</v>
      </c>
      <c r="B10" s="8" t="s">
        <v>14</v>
      </c>
      <c r="C10" s="9">
        <v>1</v>
      </c>
      <c r="D10" s="10">
        <v>1</v>
      </c>
      <c r="E10" s="33">
        <f>+(877803*8.8*1.08*55.97%/15*11)/30*22+(877803*8.8*1.08*44.03%/9*1)/30*22</f>
        <v>2810389.3655946245</v>
      </c>
      <c r="F10" s="33">
        <f t="shared" si="0"/>
        <v>2810389.3655946245</v>
      </c>
      <c r="G10" s="33">
        <f t="shared" si="1"/>
        <v>281038.93655946245</v>
      </c>
      <c r="H10" s="33">
        <f t="shared" si="2"/>
        <v>53397.397946297868</v>
      </c>
      <c r="I10" s="33">
        <f t="shared" si="3"/>
        <v>2863786.7635409222</v>
      </c>
    </row>
    <row r="11" spans="1:10" ht="33" thickBot="1" x14ac:dyDescent="0.25">
      <c r="A11" s="8" t="s">
        <v>15</v>
      </c>
      <c r="B11" s="8" t="s">
        <v>16</v>
      </c>
      <c r="C11" s="9">
        <v>1</v>
      </c>
      <c r="D11" s="10">
        <v>1</v>
      </c>
      <c r="E11" s="33">
        <f>+(877803*8.8*1.08*55.97%/15*11)/30*26+(877803*8.8*1.08*44.03%/9*1)/30*26</f>
        <v>3321369.2502481923</v>
      </c>
      <c r="F11" s="33">
        <f t="shared" si="0"/>
        <v>3321369.2502481923</v>
      </c>
      <c r="G11" s="33">
        <f t="shared" si="1"/>
        <v>332136.92502481927</v>
      </c>
      <c r="H11" s="33">
        <f t="shared" si="2"/>
        <v>63106.015754715663</v>
      </c>
      <c r="I11" s="33">
        <f t="shared" si="3"/>
        <v>3384475.2660029079</v>
      </c>
    </row>
    <row r="12" spans="1:10" ht="33" thickBot="1" x14ac:dyDescent="0.25">
      <c r="A12" s="7" t="s">
        <v>17</v>
      </c>
      <c r="B12" s="8" t="s">
        <v>18</v>
      </c>
      <c r="C12" s="9">
        <v>1</v>
      </c>
      <c r="D12" s="10">
        <v>1</v>
      </c>
      <c r="E12" s="33">
        <f>+(877803*8.8*1.08*55.97%/15*12)/30*26</f>
        <v>3237433.6431191042</v>
      </c>
      <c r="F12" s="33">
        <f t="shared" si="0"/>
        <v>3237433.6431191042</v>
      </c>
      <c r="G12" s="33">
        <f t="shared" si="1"/>
        <v>323743.36431191047</v>
      </c>
      <c r="H12" s="33">
        <f t="shared" si="2"/>
        <v>61511.239219262992</v>
      </c>
      <c r="I12" s="33">
        <f t="shared" si="3"/>
        <v>3298944.8823383674</v>
      </c>
    </row>
    <row r="13" spans="1:10" ht="33" thickBot="1" x14ac:dyDescent="0.25">
      <c r="A13" s="7" t="s">
        <v>19</v>
      </c>
      <c r="B13" s="8" t="s">
        <v>20</v>
      </c>
      <c r="C13" s="9">
        <v>1</v>
      </c>
      <c r="D13" s="10">
        <v>1</v>
      </c>
      <c r="E13" s="33">
        <f>+(877803*8.8*1.08*55.97%/15*12)/30*22</f>
        <v>2739366.9287930881</v>
      </c>
      <c r="F13" s="33">
        <f t="shared" si="0"/>
        <v>2739366.9287930881</v>
      </c>
      <c r="G13" s="33">
        <f t="shared" si="1"/>
        <v>273936.69287930883</v>
      </c>
      <c r="H13" s="33">
        <f t="shared" si="2"/>
        <v>52047.971647068676</v>
      </c>
      <c r="I13" s="33">
        <f t="shared" si="3"/>
        <v>2791414.9004401569</v>
      </c>
    </row>
    <row r="14" spans="1:10" ht="33" thickBot="1" x14ac:dyDescent="0.25">
      <c r="A14" s="7" t="s">
        <v>21</v>
      </c>
      <c r="B14" s="8" t="s">
        <v>22</v>
      </c>
      <c r="C14" s="9">
        <v>1</v>
      </c>
      <c r="D14" s="10">
        <v>1</v>
      </c>
      <c r="E14" s="33">
        <f>+(877803*8.8*1.08*55.97%/15*10)/30*22+(877803*8.8*1.08*44.03%/9*2)/30*22</f>
        <v>2881411.8023961601</v>
      </c>
      <c r="F14" s="33">
        <f>+E14*D14</f>
        <v>2881411.8023961601</v>
      </c>
      <c r="G14" s="33">
        <f>+F14*10%</f>
        <v>288141.18023961602</v>
      </c>
      <c r="H14" s="33">
        <f>+G14*19%</f>
        <v>54746.824245527045</v>
      </c>
      <c r="I14" s="33">
        <f>+H14+F14</f>
        <v>2936158.626641687</v>
      </c>
      <c r="J14" s="31"/>
    </row>
    <row r="15" spans="1:10" ht="33" thickBot="1" x14ac:dyDescent="0.25">
      <c r="A15" s="11" t="s">
        <v>23</v>
      </c>
      <c r="B15" s="12" t="s">
        <v>24</v>
      </c>
      <c r="C15" s="9">
        <v>1</v>
      </c>
      <c r="D15" s="10">
        <v>1</v>
      </c>
      <c r="E15" s="33">
        <f>+(877803*8.8*1.11*55.97%/15*8)/30*22+(877803*8.8*1.11*44.03%/9*2)/30*22</f>
        <v>2492207.610030571</v>
      </c>
      <c r="F15" s="33">
        <f>+E15*D15</f>
        <v>2492207.610030571</v>
      </c>
      <c r="G15" s="33">
        <f>+F15*10%</f>
        <v>249220.76100305712</v>
      </c>
      <c r="H15" s="33">
        <f>+G15*19%</f>
        <v>47351.944590580853</v>
      </c>
      <c r="I15" s="33">
        <f>+H15+F15</f>
        <v>2539559.5546211516</v>
      </c>
    </row>
    <row r="16" spans="1:10" ht="33" thickBot="1" x14ac:dyDescent="0.25">
      <c r="A16" s="11" t="s">
        <v>25</v>
      </c>
      <c r="B16" s="8" t="s">
        <v>26</v>
      </c>
      <c r="C16" s="10">
        <v>1</v>
      </c>
      <c r="D16" s="10">
        <v>1</v>
      </c>
      <c r="E16" s="33">
        <f>+(877803*8.8*1.11*55.97%/15*10)/30*22</f>
        <v>2346217.0454940805</v>
      </c>
      <c r="F16" s="33">
        <f>+E16*D16</f>
        <v>2346217.0454940805</v>
      </c>
      <c r="G16" s="33">
        <f>+F16*10%</f>
        <v>234621.70454940805</v>
      </c>
      <c r="H16" s="33">
        <f>+G16*19%</f>
        <v>44578.123864387533</v>
      </c>
      <c r="I16" s="33">
        <f>+H16+F16</f>
        <v>2390795.1693584681</v>
      </c>
    </row>
    <row r="17" spans="1:9" x14ac:dyDescent="0.2">
      <c r="D17" s="13"/>
      <c r="E17" s="13"/>
    </row>
    <row r="18" spans="1:9" x14ac:dyDescent="0.2">
      <c r="A18" s="14"/>
      <c r="B18" s="15"/>
      <c r="C18" s="16"/>
      <c r="D18" s="17"/>
      <c r="E18" s="18"/>
      <c r="F18" s="19"/>
    </row>
    <row r="19" spans="1:9" x14ac:dyDescent="0.2">
      <c r="A19" s="2" t="s">
        <v>27</v>
      </c>
      <c r="B19" s="2"/>
      <c r="C19" s="2"/>
      <c r="D19" s="2"/>
      <c r="E19" s="20"/>
      <c r="F19" s="19"/>
    </row>
    <row r="20" spans="1:9" ht="17" thickBot="1" x14ac:dyDescent="0.25">
      <c r="A20" s="3"/>
      <c r="B20" s="3"/>
      <c r="C20" s="3"/>
      <c r="D20" s="3"/>
      <c r="E20" s="21"/>
      <c r="F20" s="19"/>
    </row>
    <row r="21" spans="1:9" ht="49" thickBot="1" x14ac:dyDescent="0.25">
      <c r="A21" s="4" t="s">
        <v>2</v>
      </c>
      <c r="B21" s="4" t="s">
        <v>3</v>
      </c>
      <c r="C21" s="5" t="s">
        <v>4</v>
      </c>
      <c r="D21" s="6" t="s">
        <v>5</v>
      </c>
      <c r="E21" s="22"/>
      <c r="F21" s="23"/>
      <c r="G21" s="24"/>
      <c r="H21" s="24"/>
      <c r="I21" s="24"/>
    </row>
    <row r="22" spans="1:9" ht="49" thickBot="1" x14ac:dyDescent="0.25">
      <c r="A22" s="7" t="s">
        <v>31</v>
      </c>
      <c r="B22" s="25" t="s">
        <v>28</v>
      </c>
      <c r="C22" s="26">
        <v>3</v>
      </c>
      <c r="D22" s="27">
        <v>2</v>
      </c>
      <c r="E22" s="33">
        <f>877803*8.8*1.08*55.97%/15*12</f>
        <v>3735500.3574451203</v>
      </c>
      <c r="F22" s="33">
        <f>+E22*D22</f>
        <v>7471000.7148902407</v>
      </c>
      <c r="G22" s="33">
        <f t="shared" ref="G22" si="4">+F22*10%</f>
        <v>747100.07148902409</v>
      </c>
      <c r="H22" s="33">
        <f t="shared" ref="H22" si="5">+G22*19%</f>
        <v>141949.01358291457</v>
      </c>
      <c r="I22" s="33">
        <f t="shared" ref="I22" si="6">+H22+F22</f>
        <v>7612949.7284731548</v>
      </c>
    </row>
    <row r="23" spans="1:9" ht="49" thickBot="1" x14ac:dyDescent="0.25">
      <c r="A23" s="7" t="s">
        <v>32</v>
      </c>
      <c r="B23" s="25" t="s">
        <v>28</v>
      </c>
      <c r="C23" s="26">
        <v>3</v>
      </c>
      <c r="D23" s="27">
        <v>2</v>
      </c>
      <c r="E23" s="33">
        <f>877803*8.8*1.1*44.03%+877803*8.8*1.1*55.97%/15*3</f>
        <v>4692456.750009601</v>
      </c>
      <c r="F23" s="33">
        <f t="shared" ref="F23" si="7">+E23*D23</f>
        <v>9384913.500019202</v>
      </c>
      <c r="G23" s="33">
        <f t="shared" ref="G23" si="8">+F23*10%</f>
        <v>938491.35000192025</v>
      </c>
      <c r="H23" s="33">
        <f t="shared" ref="H23" si="9">+G23*19%</f>
        <v>178313.35650036484</v>
      </c>
      <c r="I23" s="33">
        <f t="shared" ref="I23" si="10">+H23+F23</f>
        <v>9563226.8565195668</v>
      </c>
    </row>
    <row r="24" spans="1:9" x14ac:dyDescent="0.2">
      <c r="E24" s="28"/>
      <c r="F24" s="19"/>
    </row>
    <row r="25" spans="1:9" x14ac:dyDescent="0.2">
      <c r="E25" s="34" t="s">
        <v>29</v>
      </c>
      <c r="F25" s="34"/>
      <c r="G25" s="34"/>
      <c r="H25" s="34"/>
      <c r="I25" s="29">
        <f>SUM(I7:I24)</f>
        <v>93393965.063030243</v>
      </c>
    </row>
    <row r="26" spans="1:9" x14ac:dyDescent="0.2">
      <c r="E26" s="34" t="s">
        <v>30</v>
      </c>
      <c r="F26" s="34"/>
      <c r="G26" s="34"/>
      <c r="H26" s="34"/>
      <c r="I26" s="30">
        <f>+I25*11</f>
        <v>1027333615.6933327</v>
      </c>
    </row>
    <row r="27" spans="1:9" x14ac:dyDescent="0.2">
      <c r="I27" s="32"/>
    </row>
    <row r="30" spans="1:9" x14ac:dyDescent="0.2">
      <c r="E30" s="35"/>
    </row>
  </sheetData>
  <mergeCells count="2">
    <mergeCell ref="E25:H25"/>
    <mergeCell ref="E26:H26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Microsoft Office</dc:creator>
  <cp:lastModifiedBy>Usuario de Microsoft Office</cp:lastModifiedBy>
  <dcterms:created xsi:type="dcterms:W3CDTF">2020-05-05T00:59:38Z</dcterms:created>
  <dcterms:modified xsi:type="dcterms:W3CDTF">2020-05-05T17:32:08Z</dcterms:modified>
</cp:coreProperties>
</file>